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udentutsedu-my.sharepoint.com/personal/amanda_w_white_uts_edu_au/Documents/Documents/22108 AAA/Learning content/Topic 06/"/>
    </mc:Choice>
  </mc:AlternateContent>
  <xr:revisionPtr revIDLastSave="159" documentId="8_{8ADEF85F-451A-DD47-8B89-D77F2C6D13F2}" xr6:coauthVersionLast="47" xr6:coauthVersionMax="47" xr10:uidLastSave="{99D68DCF-1B3B-8946-980E-3DB092E1A90A}"/>
  <bookViews>
    <workbookView xWindow="0" yWindow="0" windowWidth="33600" windowHeight="21000" activeTab="1" xr2:uid="{C8D9D97A-8825-6B44-AD83-DF0CC4A152EE}"/>
  </bookViews>
  <sheets>
    <sheet name="Raw data" sheetId="2" r:id="rId1"/>
    <sheet name="With analys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20" i="1"/>
  <c r="P19" i="1"/>
  <c r="P15" i="1"/>
  <c r="P16" i="1" s="1"/>
  <c r="P12" i="1"/>
  <c r="P13" i="1" s="1"/>
  <c r="P7" i="1"/>
  <c r="P6" i="1"/>
  <c r="P5" i="1"/>
  <c r="I46" i="1"/>
  <c r="H46" i="1"/>
  <c r="I45" i="1"/>
  <c r="H45" i="1"/>
  <c r="I25" i="1"/>
  <c r="H25" i="1"/>
  <c r="I15" i="1"/>
  <c r="H15" i="1"/>
  <c r="I14" i="1"/>
  <c r="H14" i="1"/>
  <c r="I13" i="1"/>
  <c r="H13" i="1"/>
  <c r="I11" i="1"/>
  <c r="H11" i="1"/>
  <c r="I10" i="1"/>
  <c r="H10" i="1"/>
  <c r="I9" i="1"/>
  <c r="H9" i="1"/>
  <c r="I8" i="1"/>
  <c r="H8" i="1"/>
  <c r="I5" i="1"/>
  <c r="H5" i="1"/>
  <c r="I4" i="1"/>
  <c r="H4" i="1"/>
  <c r="E45" i="1"/>
  <c r="F45" i="1" s="1"/>
  <c r="E44" i="1"/>
  <c r="F44" i="1" s="1"/>
  <c r="E38" i="1"/>
  <c r="F38" i="1" s="1"/>
  <c r="E36" i="1"/>
  <c r="F36" i="1" s="1"/>
  <c r="E35" i="1"/>
  <c r="F35" i="1" s="1"/>
  <c r="E31" i="1"/>
  <c r="F31" i="1" s="1"/>
  <c r="E30" i="1"/>
  <c r="F30" i="1" s="1"/>
  <c r="E29" i="1"/>
  <c r="F29" i="1" s="1"/>
  <c r="E27" i="1"/>
  <c r="F27" i="1" s="1"/>
  <c r="E26" i="1"/>
  <c r="F26" i="1" s="1"/>
  <c r="E25" i="1"/>
  <c r="F25" i="1" s="1"/>
  <c r="C46" i="1"/>
  <c r="B46" i="1"/>
  <c r="E46" i="1" s="1"/>
  <c r="F46" i="1" s="1"/>
  <c r="C39" i="1"/>
  <c r="B39" i="1"/>
  <c r="E39" i="1" s="1"/>
  <c r="F39" i="1" s="1"/>
  <c r="C31" i="1"/>
  <c r="C41" i="1" s="1"/>
  <c r="I41" i="1" s="1"/>
  <c r="B31" i="1"/>
  <c r="B41" i="1" s="1"/>
  <c r="H41" i="1" s="1"/>
  <c r="C46" i="2"/>
  <c r="B46" i="2"/>
  <c r="C41" i="2"/>
  <c r="B41" i="2"/>
  <c r="C39" i="2"/>
  <c r="B39" i="2"/>
  <c r="C31" i="2"/>
  <c r="B31" i="2"/>
  <c r="C12" i="2"/>
  <c r="B12" i="2"/>
  <c r="C6" i="1"/>
  <c r="B6" i="1"/>
  <c r="B12" i="1" s="1"/>
  <c r="E15" i="1"/>
  <c r="F15" i="1" s="1"/>
  <c r="E14" i="1"/>
  <c r="F14" i="1" s="1"/>
  <c r="E11" i="1"/>
  <c r="F11" i="1" s="1"/>
  <c r="E10" i="1"/>
  <c r="F10" i="1" s="1"/>
  <c r="E9" i="1"/>
  <c r="F9" i="1" s="1"/>
  <c r="E8" i="1"/>
  <c r="F8" i="1" s="1"/>
  <c r="E5" i="1"/>
  <c r="F5" i="1" s="1"/>
  <c r="E4" i="1"/>
  <c r="F4" i="1" s="1"/>
  <c r="C16" i="2"/>
  <c r="B16" i="2"/>
  <c r="H26" i="1" l="1"/>
  <c r="I26" i="1"/>
  <c r="I39" i="1"/>
  <c r="I27" i="1"/>
  <c r="P9" i="1"/>
  <c r="H35" i="1"/>
  <c r="H36" i="1"/>
  <c r="I35" i="1"/>
  <c r="I36" i="1"/>
  <c r="B16" i="1"/>
  <c r="H16" i="1" s="1"/>
  <c r="H12" i="1"/>
  <c r="E6" i="1"/>
  <c r="F6" i="1" s="1"/>
  <c r="H6" i="1"/>
  <c r="H27" i="1"/>
  <c r="H38" i="1"/>
  <c r="H29" i="1"/>
  <c r="C12" i="1"/>
  <c r="I6" i="1"/>
  <c r="I38" i="1"/>
  <c r="H39" i="1"/>
  <c r="I29" i="1"/>
  <c r="E41" i="1"/>
  <c r="F41" i="1" s="1"/>
  <c r="H30" i="1"/>
  <c r="I30" i="1"/>
  <c r="H31" i="1"/>
  <c r="H44" i="1"/>
  <c r="I31" i="1"/>
  <c r="I44" i="1"/>
  <c r="I12" i="1" l="1"/>
  <c r="C16" i="1"/>
  <c r="E12" i="1"/>
  <c r="F12" i="1" s="1"/>
  <c r="I16" i="1" l="1"/>
  <c r="E16" i="1"/>
  <c r="F16" i="1" s="1"/>
</calcChain>
</file>

<file path=xl/sharedStrings.xml><?xml version="1.0" encoding="utf-8"?>
<sst xmlns="http://schemas.openxmlformats.org/spreadsheetml/2006/main" count="110" uniqueCount="60">
  <si>
    <t>Prior year</t>
  </si>
  <si>
    <t>Current year</t>
  </si>
  <si>
    <t>Revenue</t>
  </si>
  <si>
    <t>Cost of sales</t>
  </si>
  <si>
    <t>Gross profit</t>
  </si>
  <si>
    <t>Rent expense</t>
  </si>
  <si>
    <t>Depreciation expense</t>
  </si>
  <si>
    <t>Wages expense</t>
  </si>
  <si>
    <t>Utilities expense</t>
  </si>
  <si>
    <t>Comparative year-end Balance Sheets</t>
  </si>
  <si>
    <t>Assets</t>
  </si>
  <si>
    <t>Current assets</t>
  </si>
  <si>
    <t>Cash</t>
  </si>
  <si>
    <t>Accounts receivable</t>
  </si>
  <si>
    <t>Inventory</t>
  </si>
  <si>
    <t>Non-current assets</t>
  </si>
  <si>
    <t>Property plant and equipment</t>
  </si>
  <si>
    <t>Land</t>
  </si>
  <si>
    <t>Total assets</t>
  </si>
  <si>
    <t>Liabilities</t>
  </si>
  <si>
    <t>Current liabilities</t>
  </si>
  <si>
    <t>Accounts payable</t>
  </si>
  <si>
    <t>Unearned revenue</t>
  </si>
  <si>
    <t>Non-current liabilities</t>
  </si>
  <si>
    <t>Bank loan</t>
  </si>
  <si>
    <t>Total liabilities</t>
  </si>
  <si>
    <t>NET ASSETS</t>
  </si>
  <si>
    <t>Equity</t>
  </si>
  <si>
    <t>Share capital</t>
  </si>
  <si>
    <t>Retained earnings</t>
  </si>
  <si>
    <t>Total equity</t>
  </si>
  <si>
    <t>Interest expense</t>
  </si>
  <si>
    <t>Net profit before interest and tax</t>
  </si>
  <si>
    <t>Income tax</t>
  </si>
  <si>
    <t>Net profit after interest and tax</t>
  </si>
  <si>
    <t>Comparative year-end Income Statement</t>
  </si>
  <si>
    <t>Mistborn Trading</t>
  </si>
  <si>
    <t>Dollar change</t>
  </si>
  <si>
    <t>Percentage change</t>
  </si>
  <si>
    <t>HORIZONTAL ANALYSIS</t>
  </si>
  <si>
    <t>VERTICAL ANALYSIS</t>
  </si>
  <si>
    <t>Revenue is the base for the P&amp;L</t>
  </si>
  <si>
    <t>Total assets is the base for the Balance Sheet</t>
  </si>
  <si>
    <t>RATIOS</t>
  </si>
  <si>
    <t>Liquidity</t>
  </si>
  <si>
    <t>Solvency</t>
  </si>
  <si>
    <t>Debt to equity</t>
  </si>
  <si>
    <t>Efficiency</t>
  </si>
  <si>
    <t>Receivables turnover</t>
  </si>
  <si>
    <t>Assuming 80% credit sales</t>
  </si>
  <si>
    <t>Days in receivables</t>
  </si>
  <si>
    <t>Inventory turnover</t>
  </si>
  <si>
    <t>Days in inventory</t>
  </si>
  <si>
    <t>Profitability</t>
  </si>
  <si>
    <t>Profit margin</t>
  </si>
  <si>
    <t>Return on assets</t>
  </si>
  <si>
    <t>Return on equity</t>
  </si>
  <si>
    <t>Working capital</t>
  </si>
  <si>
    <t>Quick ratio</t>
  </si>
  <si>
    <t>Current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</si>
</sst>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9" fontId="3" fillId="0" borderId="0" xfId="2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wrapText="1"/>
    </xf>
    <xf numFmtId="3" fontId="3" fillId="0" borderId="0" xfId="0" applyNumberFormat="1" applyFont="1" applyFill="1"/>
    <xf numFmtId="9" fontId="3" fillId="0" borderId="0" xfId="2" applyFont="1" applyFill="1"/>
    <xf numFmtId="0" fontId="4" fillId="0" borderId="0" xfId="0" applyFont="1"/>
    <xf numFmtId="167" fontId="3" fillId="0" borderId="0" xfId="1" applyNumberFormat="1" applyFont="1"/>
    <xf numFmtId="2" fontId="3" fillId="0" borderId="0" xfId="0" applyNumberFormat="1" applyFont="1"/>
    <xf numFmtId="0" fontId="6" fillId="0" borderId="0" xfId="0" applyFont="1"/>
    <xf numFmtId="1" fontId="3" fillId="0" borderId="0" xfId="0" applyNumberFormat="1" applyFont="1"/>
    <xf numFmtId="10" fontId="3" fillId="0" borderId="0" xfId="2" applyNumberFormat="1" applyFont="1"/>
    <xf numFmtId="10" fontId="3" fillId="0" borderId="0" xfId="2" applyNumberFormat="1" applyFont="1" applyFill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78AE-1BDC-9749-851D-1CB5A58F072A}">
  <dimension ref="A1:C47"/>
  <sheetViews>
    <sheetView topLeftCell="A22" workbookViewId="0">
      <selection activeCell="A23" sqref="A23:C46"/>
    </sheetView>
  </sheetViews>
  <sheetFormatPr baseColWidth="10" defaultRowHeight="16" x14ac:dyDescent="0.2"/>
  <cols>
    <col min="1" max="1" width="36.33203125" customWidth="1"/>
  </cols>
  <sheetData>
    <row r="1" spans="1:3" ht="19" x14ac:dyDescent="0.2">
      <c r="A1" s="12" t="s">
        <v>36</v>
      </c>
      <c r="B1" s="12"/>
      <c r="C1" s="12"/>
    </row>
    <row r="2" spans="1:3" ht="19" x14ac:dyDescent="0.2">
      <c r="A2" s="13" t="s">
        <v>35</v>
      </c>
      <c r="B2" s="13"/>
      <c r="C2" s="13"/>
    </row>
    <row r="3" spans="1:3" ht="40" x14ac:dyDescent="0.2">
      <c r="A3" s="3"/>
      <c r="B3" s="1" t="s">
        <v>1</v>
      </c>
      <c r="C3" s="1" t="s">
        <v>0</v>
      </c>
    </row>
    <row r="4" spans="1:3" ht="20" x14ac:dyDescent="0.2">
      <c r="A4" s="3" t="s">
        <v>2</v>
      </c>
      <c r="B4" s="5">
        <v>120000</v>
      </c>
      <c r="C4" s="5">
        <v>100000</v>
      </c>
    </row>
    <row r="5" spans="1:3" ht="20" x14ac:dyDescent="0.2">
      <c r="A5" s="3" t="s">
        <v>3</v>
      </c>
      <c r="B5" s="5">
        <v>60000</v>
      </c>
      <c r="C5" s="5">
        <v>50000</v>
      </c>
    </row>
    <row r="6" spans="1:3" ht="20" x14ac:dyDescent="0.2">
      <c r="A6" s="3" t="s">
        <v>4</v>
      </c>
      <c r="B6" s="5">
        <v>60000</v>
      </c>
      <c r="C6" s="5">
        <v>50000</v>
      </c>
    </row>
    <row r="7" spans="1:3" ht="19" x14ac:dyDescent="0.2">
      <c r="A7" s="3"/>
      <c r="B7" s="6"/>
      <c r="C7" s="6"/>
    </row>
    <row r="8" spans="1:3" ht="20" x14ac:dyDescent="0.2">
      <c r="A8" s="3" t="s">
        <v>5</v>
      </c>
      <c r="B8" s="5">
        <v>5500</v>
      </c>
      <c r="C8" s="5">
        <v>5000</v>
      </c>
    </row>
    <row r="9" spans="1:3" ht="20" x14ac:dyDescent="0.2">
      <c r="A9" s="3" t="s">
        <v>6</v>
      </c>
      <c r="B9" s="5">
        <v>3600</v>
      </c>
      <c r="C9" s="5">
        <v>2500</v>
      </c>
    </row>
    <row r="10" spans="1:3" ht="20" x14ac:dyDescent="0.2">
      <c r="A10" s="3" t="s">
        <v>7</v>
      </c>
      <c r="B10" s="5">
        <v>5400</v>
      </c>
      <c r="C10" s="5">
        <v>3000</v>
      </c>
    </row>
    <row r="11" spans="1:3" ht="20" x14ac:dyDescent="0.2">
      <c r="A11" s="3" t="s">
        <v>8</v>
      </c>
      <c r="B11" s="5">
        <v>2500</v>
      </c>
      <c r="C11" s="5">
        <v>1500</v>
      </c>
    </row>
    <row r="12" spans="1:3" ht="20" x14ac:dyDescent="0.2">
      <c r="A12" s="3" t="s">
        <v>32</v>
      </c>
      <c r="B12" s="5">
        <f>B6-SUM(B8:B11)</f>
        <v>43000</v>
      </c>
      <c r="C12" s="5">
        <f>C6-SUM(C8:C11)</f>
        <v>38000</v>
      </c>
    </row>
    <row r="14" spans="1:3" ht="20" x14ac:dyDescent="0.2">
      <c r="A14" s="9" t="s">
        <v>31</v>
      </c>
      <c r="B14" s="10">
        <v>5400</v>
      </c>
      <c r="C14" s="10">
        <v>3000</v>
      </c>
    </row>
    <row r="15" spans="1:3" ht="20" x14ac:dyDescent="0.2">
      <c r="A15" s="9" t="s">
        <v>33</v>
      </c>
      <c r="B15" s="10">
        <v>6000</v>
      </c>
      <c r="C15" s="10">
        <v>5000</v>
      </c>
    </row>
    <row r="16" spans="1:3" ht="20" x14ac:dyDescent="0.25">
      <c r="A16" s="9" t="s">
        <v>34</v>
      </c>
      <c r="B16" s="11">
        <f>B12-B14-B15</f>
        <v>31600</v>
      </c>
      <c r="C16" s="11">
        <f>C12-C14-C15</f>
        <v>30000</v>
      </c>
    </row>
    <row r="20" spans="1:3" ht="19" customHeight="1" x14ac:dyDescent="0.2">
      <c r="A20" s="12" t="s">
        <v>36</v>
      </c>
      <c r="B20" s="12"/>
      <c r="C20" s="12"/>
    </row>
    <row r="21" spans="1:3" ht="19" x14ac:dyDescent="0.2">
      <c r="A21" s="13" t="s">
        <v>9</v>
      </c>
      <c r="B21" s="13"/>
      <c r="C21" s="13"/>
    </row>
    <row r="22" spans="1:3" ht="40" x14ac:dyDescent="0.2">
      <c r="A22" s="1"/>
      <c r="B22" s="1" t="s">
        <v>1</v>
      </c>
      <c r="C22" s="1" t="s">
        <v>0</v>
      </c>
    </row>
    <row r="23" spans="1:3" ht="20" x14ac:dyDescent="0.2">
      <c r="A23" s="2" t="s">
        <v>10</v>
      </c>
      <c r="B23" s="3"/>
      <c r="C23" s="3"/>
    </row>
    <row r="24" spans="1:3" ht="20" x14ac:dyDescent="0.2">
      <c r="A24" s="4" t="s">
        <v>11</v>
      </c>
      <c r="B24" s="3"/>
      <c r="C24" s="3"/>
    </row>
    <row r="25" spans="1:3" ht="20" x14ac:dyDescent="0.2">
      <c r="A25" s="3" t="s">
        <v>12</v>
      </c>
      <c r="B25" s="5">
        <v>110000</v>
      </c>
      <c r="C25" s="5">
        <v>90000</v>
      </c>
    </row>
    <row r="26" spans="1:3" ht="20" x14ac:dyDescent="0.2">
      <c r="A26" s="3" t="s">
        <v>13</v>
      </c>
      <c r="B26" s="5">
        <v>30000</v>
      </c>
      <c r="C26" s="5">
        <v>20000</v>
      </c>
    </row>
    <row r="27" spans="1:3" ht="20" x14ac:dyDescent="0.2">
      <c r="A27" s="3" t="s">
        <v>14</v>
      </c>
      <c r="B27" s="5">
        <v>40000</v>
      </c>
      <c r="C27" s="5">
        <v>35000</v>
      </c>
    </row>
    <row r="28" spans="1:3" ht="20" x14ac:dyDescent="0.2">
      <c r="A28" s="4" t="s">
        <v>15</v>
      </c>
      <c r="B28" s="6"/>
      <c r="C28" s="6"/>
    </row>
    <row r="29" spans="1:3" ht="20" x14ac:dyDescent="0.2">
      <c r="A29" s="3" t="s">
        <v>16</v>
      </c>
      <c r="B29" s="5">
        <v>50000</v>
      </c>
      <c r="C29" s="5">
        <v>40000</v>
      </c>
    </row>
    <row r="30" spans="1:3" ht="20" x14ac:dyDescent="0.2">
      <c r="A30" s="3" t="s">
        <v>17</v>
      </c>
      <c r="B30" s="7">
        <v>20000</v>
      </c>
      <c r="C30" s="7">
        <v>15000</v>
      </c>
    </row>
    <row r="31" spans="1:3" ht="20" x14ac:dyDescent="0.2">
      <c r="A31" s="2" t="s">
        <v>18</v>
      </c>
      <c r="B31" s="5">
        <f>SUM(B25:B30)</f>
        <v>250000</v>
      </c>
      <c r="C31" s="5">
        <f>SUM(C25:C30)</f>
        <v>200000</v>
      </c>
    </row>
    <row r="32" spans="1:3" ht="19" x14ac:dyDescent="0.2">
      <c r="A32" s="2"/>
      <c r="B32" s="6"/>
      <c r="C32" s="6"/>
    </row>
    <row r="33" spans="1:3" ht="20" x14ac:dyDescent="0.2">
      <c r="A33" s="2" t="s">
        <v>19</v>
      </c>
      <c r="B33" s="6"/>
      <c r="C33" s="6"/>
    </row>
    <row r="34" spans="1:3" ht="20" x14ac:dyDescent="0.2">
      <c r="A34" s="4" t="s">
        <v>20</v>
      </c>
      <c r="B34" s="6"/>
      <c r="C34" s="6"/>
    </row>
    <row r="35" spans="1:3" ht="20" x14ac:dyDescent="0.2">
      <c r="A35" s="3" t="s">
        <v>21</v>
      </c>
      <c r="B35" s="5">
        <v>75000</v>
      </c>
      <c r="C35" s="5">
        <v>60000</v>
      </c>
    </row>
    <row r="36" spans="1:3" ht="20" x14ac:dyDescent="0.2">
      <c r="A36" s="3" t="s">
        <v>22</v>
      </c>
      <c r="B36" s="5">
        <v>25000</v>
      </c>
      <c r="C36" s="5">
        <v>10000</v>
      </c>
    </row>
    <row r="37" spans="1:3" ht="20" x14ac:dyDescent="0.2">
      <c r="A37" s="4" t="s">
        <v>23</v>
      </c>
      <c r="B37" s="6"/>
      <c r="C37" s="6"/>
    </row>
    <row r="38" spans="1:3" ht="20" x14ac:dyDescent="0.2">
      <c r="A38" s="3" t="s">
        <v>24</v>
      </c>
      <c r="B38" s="7">
        <v>50000</v>
      </c>
      <c r="C38" s="7">
        <v>40000</v>
      </c>
    </row>
    <row r="39" spans="1:3" ht="20" x14ac:dyDescent="0.2">
      <c r="A39" s="2" t="s">
        <v>25</v>
      </c>
      <c r="B39" s="5">
        <f>SUM(B35:B38)</f>
        <v>150000</v>
      </c>
      <c r="C39" s="5">
        <f>SUM(C35:C38)</f>
        <v>110000</v>
      </c>
    </row>
    <row r="40" spans="1:3" ht="19" x14ac:dyDescent="0.2">
      <c r="A40" s="3"/>
      <c r="B40" s="6"/>
      <c r="C40" s="6"/>
    </row>
    <row r="41" spans="1:3" ht="21" thickBot="1" x14ac:dyDescent="0.25">
      <c r="A41" s="2" t="s">
        <v>26</v>
      </c>
      <c r="B41" s="8">
        <f>B31-B39</f>
        <v>100000</v>
      </c>
      <c r="C41" s="8">
        <f>C31-C39</f>
        <v>90000</v>
      </c>
    </row>
    <row r="42" spans="1:3" ht="20" thickTop="1" x14ac:dyDescent="0.2">
      <c r="A42" s="3"/>
      <c r="B42" s="6"/>
      <c r="C42" s="6"/>
    </row>
    <row r="43" spans="1:3" ht="20" x14ac:dyDescent="0.2">
      <c r="A43" s="2" t="s">
        <v>27</v>
      </c>
      <c r="B43" s="6"/>
      <c r="C43" s="6"/>
    </row>
    <row r="44" spans="1:3" ht="20" x14ac:dyDescent="0.2">
      <c r="A44" s="3" t="s">
        <v>28</v>
      </c>
      <c r="B44" s="5">
        <v>80000</v>
      </c>
      <c r="C44" s="5">
        <v>75000</v>
      </c>
    </row>
    <row r="45" spans="1:3" ht="20" x14ac:dyDescent="0.2">
      <c r="A45" s="3" t="s">
        <v>29</v>
      </c>
      <c r="B45" s="5">
        <v>20000</v>
      </c>
      <c r="C45" s="5">
        <v>15000</v>
      </c>
    </row>
    <row r="46" spans="1:3" ht="21" thickBot="1" x14ac:dyDescent="0.25">
      <c r="A46" s="2" t="s">
        <v>30</v>
      </c>
      <c r="B46" s="8">
        <f>SUM(B44:B45)</f>
        <v>100000</v>
      </c>
      <c r="C46" s="8">
        <f>SUM(C44:C45)</f>
        <v>90000</v>
      </c>
    </row>
    <row r="47" spans="1:3" ht="17" thickTop="1" x14ac:dyDescent="0.2"/>
  </sheetData>
  <mergeCells count="4">
    <mergeCell ref="A1:C1"/>
    <mergeCell ref="A2:C2"/>
    <mergeCell ref="A20:C20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42158-A974-6B4D-9B81-B34CC05AE0BD}">
  <sheetPr codeName="Sheet1"/>
  <dimension ref="A1:R47"/>
  <sheetViews>
    <sheetView tabSelected="1" zoomScale="80" zoomScaleNormal="80" workbookViewId="0">
      <selection activeCell="R19" sqref="R19"/>
    </sheetView>
  </sheetViews>
  <sheetFormatPr baseColWidth="10" defaultRowHeight="19" x14ac:dyDescent="0.25"/>
  <cols>
    <col min="1" max="1" width="36.33203125" style="15" customWidth="1"/>
    <col min="2" max="4" width="10.83203125" style="15"/>
    <col min="5" max="5" width="13.33203125" style="19" customWidth="1"/>
    <col min="6" max="6" width="13.1640625" style="19" customWidth="1"/>
    <col min="7" max="7" width="10.83203125" style="15" customWidth="1"/>
    <col min="8" max="14" width="10.83203125" style="15"/>
    <col min="15" max="15" width="21.1640625" style="15" bestFit="1" customWidth="1"/>
    <col min="16" max="16384" width="10.83203125" style="15"/>
  </cols>
  <sheetData>
    <row r="1" spans="1:18" x14ac:dyDescent="0.25">
      <c r="A1" s="12" t="s">
        <v>36</v>
      </c>
      <c r="B1" s="12"/>
      <c r="C1" s="12"/>
      <c r="E1" s="18" t="s">
        <v>39</v>
      </c>
      <c r="H1" s="16" t="s">
        <v>40</v>
      </c>
      <c r="O1" s="16" t="s">
        <v>43</v>
      </c>
    </row>
    <row r="2" spans="1:18" x14ac:dyDescent="0.25">
      <c r="A2" s="13" t="s">
        <v>35</v>
      </c>
      <c r="B2" s="13"/>
      <c r="C2" s="13"/>
    </row>
    <row r="3" spans="1:18" ht="40" x14ac:dyDescent="0.25">
      <c r="A3" s="3"/>
      <c r="B3" s="1" t="s">
        <v>1</v>
      </c>
      <c r="C3" s="1" t="s">
        <v>0</v>
      </c>
      <c r="E3" s="20" t="s">
        <v>37</v>
      </c>
      <c r="F3" s="20" t="s">
        <v>38</v>
      </c>
      <c r="H3" s="17" t="s">
        <v>1</v>
      </c>
      <c r="I3" s="17" t="s">
        <v>0</v>
      </c>
      <c r="P3" s="17" t="s">
        <v>1</v>
      </c>
    </row>
    <row r="4" spans="1:18" ht="20" x14ac:dyDescent="0.25">
      <c r="A4" s="3" t="s">
        <v>2</v>
      </c>
      <c r="B4" s="5">
        <v>120000</v>
      </c>
      <c r="C4" s="5">
        <v>100000</v>
      </c>
      <c r="E4" s="21">
        <f>B4-C4</f>
        <v>20000</v>
      </c>
      <c r="F4" s="22">
        <f>E4/C4</f>
        <v>0.2</v>
      </c>
      <c r="H4" s="14">
        <f>B4/$B$4</f>
        <v>1</v>
      </c>
      <c r="I4" s="14">
        <f>C4/$C$4</f>
        <v>1</v>
      </c>
      <c r="J4" s="15" t="s">
        <v>41</v>
      </c>
      <c r="O4" s="26" t="s">
        <v>44</v>
      </c>
    </row>
    <row r="5" spans="1:18" ht="20" x14ac:dyDescent="0.25">
      <c r="A5" s="3" t="s">
        <v>3</v>
      </c>
      <c r="B5" s="5">
        <v>60000</v>
      </c>
      <c r="C5" s="5">
        <v>50000</v>
      </c>
      <c r="E5" s="21">
        <f>B5-C5</f>
        <v>10000</v>
      </c>
      <c r="F5" s="22">
        <f>E5/C5</f>
        <v>0.2</v>
      </c>
      <c r="H5" s="14">
        <f>B5/$B$4</f>
        <v>0.5</v>
      </c>
      <c r="I5" s="14">
        <f>C5/$C$4</f>
        <v>0.5</v>
      </c>
      <c r="O5" s="15" t="s">
        <v>57</v>
      </c>
      <c r="P5" s="24">
        <f>SUM(B25:B27)-SUM(B35:B36)</f>
        <v>80000</v>
      </c>
    </row>
    <row r="6" spans="1:18" ht="20" x14ac:dyDescent="0.25">
      <c r="A6" s="3" t="s">
        <v>4</v>
      </c>
      <c r="B6" s="5">
        <f>B4-B5</f>
        <v>60000</v>
      </c>
      <c r="C6" s="5">
        <f>C4-C5</f>
        <v>50000</v>
      </c>
      <c r="E6" s="21">
        <f>B6-C6</f>
        <v>10000</v>
      </c>
      <c r="F6" s="22">
        <f>E6/C6</f>
        <v>0.2</v>
      </c>
      <c r="H6" s="14">
        <f>B6/$B$4</f>
        <v>0.5</v>
      </c>
      <c r="I6" s="14">
        <f>C6/$C$4</f>
        <v>0.5</v>
      </c>
      <c r="O6" s="15" t="s">
        <v>59</v>
      </c>
      <c r="P6" s="25">
        <f>SUM(B25:B27)/SUM(B35:B36)</f>
        <v>1.8</v>
      </c>
    </row>
    <row r="7" spans="1:18" x14ac:dyDescent="0.25">
      <c r="A7" s="3"/>
      <c r="B7" s="6"/>
      <c r="C7" s="6"/>
      <c r="O7" s="15" t="s">
        <v>58</v>
      </c>
      <c r="P7" s="15">
        <f>SUM(B25:B26)/SUM(B35:B36)</f>
        <v>1.4</v>
      </c>
    </row>
    <row r="8" spans="1:18" ht="20" x14ac:dyDescent="0.25">
      <c r="A8" s="3" t="s">
        <v>5</v>
      </c>
      <c r="B8" s="5">
        <v>5500</v>
      </c>
      <c r="C8" s="5">
        <v>5000</v>
      </c>
      <c r="E8" s="21">
        <f>B8-C8</f>
        <v>500</v>
      </c>
      <c r="F8" s="22">
        <f>E8/C8</f>
        <v>0.1</v>
      </c>
      <c r="H8" s="14">
        <f>B8/$B$4</f>
        <v>4.583333333333333E-2</v>
      </c>
      <c r="I8" s="14">
        <f>C8/$C$4</f>
        <v>0.05</v>
      </c>
      <c r="O8" s="26" t="s">
        <v>45</v>
      </c>
    </row>
    <row r="9" spans="1:18" ht="20" x14ac:dyDescent="0.25">
      <c r="A9" s="3" t="s">
        <v>6</v>
      </c>
      <c r="B9" s="5">
        <v>3600</v>
      </c>
      <c r="C9" s="5">
        <v>2500</v>
      </c>
      <c r="E9" s="21">
        <f>B9-C9</f>
        <v>1100</v>
      </c>
      <c r="F9" s="22">
        <f>E9/C9</f>
        <v>0.44</v>
      </c>
      <c r="H9" s="14">
        <f>B9/$B$4</f>
        <v>0.03</v>
      </c>
      <c r="I9" s="14">
        <f>C9/$C$4</f>
        <v>2.5000000000000001E-2</v>
      </c>
      <c r="O9" s="15" t="s">
        <v>46</v>
      </c>
      <c r="P9" s="25">
        <f>B39/B46</f>
        <v>1.5</v>
      </c>
    </row>
    <row r="10" spans="1:18" ht="20" x14ac:dyDescent="0.25">
      <c r="A10" s="3" t="s">
        <v>7</v>
      </c>
      <c r="B10" s="5">
        <v>5400</v>
      </c>
      <c r="C10" s="5">
        <v>3000</v>
      </c>
      <c r="E10" s="21">
        <f>B10-C10</f>
        <v>2400</v>
      </c>
      <c r="F10" s="22">
        <f>E10/C10</f>
        <v>0.8</v>
      </c>
      <c r="H10" s="14">
        <f>B10/$B$4</f>
        <v>4.4999999999999998E-2</v>
      </c>
      <c r="I10" s="14">
        <f>C10/$C$4</f>
        <v>0.03</v>
      </c>
    </row>
    <row r="11" spans="1:18" ht="20" x14ac:dyDescent="0.25">
      <c r="A11" s="3" t="s">
        <v>8</v>
      </c>
      <c r="B11" s="5">
        <v>2500</v>
      </c>
      <c r="C11" s="5">
        <v>1500</v>
      </c>
      <c r="E11" s="21">
        <f>B11-C11</f>
        <v>1000</v>
      </c>
      <c r="F11" s="22">
        <f>E11/C11</f>
        <v>0.66666666666666663</v>
      </c>
      <c r="H11" s="14">
        <f>B11/$B$4</f>
        <v>2.0833333333333332E-2</v>
      </c>
      <c r="I11" s="14">
        <f>C11/$C$4</f>
        <v>1.4999999999999999E-2</v>
      </c>
      <c r="O11" s="23" t="s">
        <v>47</v>
      </c>
    </row>
    <row r="12" spans="1:18" ht="20" x14ac:dyDescent="0.25">
      <c r="A12" s="3" t="s">
        <v>32</v>
      </c>
      <c r="B12" s="5">
        <f>B6-SUM(B8:B11)</f>
        <v>43000</v>
      </c>
      <c r="C12" s="5">
        <f>C6-SUM(C8:C11)</f>
        <v>38000</v>
      </c>
      <c r="E12" s="21">
        <f>B12-C12</f>
        <v>5000</v>
      </c>
      <c r="F12" s="22">
        <f>E12/C12</f>
        <v>0.13157894736842105</v>
      </c>
      <c r="H12" s="14">
        <f>B12/$B$4</f>
        <v>0.35833333333333334</v>
      </c>
      <c r="I12" s="14">
        <f>C12/$C$4</f>
        <v>0.38</v>
      </c>
      <c r="O12" s="15" t="s">
        <v>48</v>
      </c>
      <c r="P12" s="25">
        <f>(B4*0.8)/(AVERAGE(B26:C26))</f>
        <v>3.84</v>
      </c>
      <c r="R12" s="15" t="s">
        <v>49</v>
      </c>
    </row>
    <row r="13" spans="1:18" x14ac:dyDescent="0.25">
      <c r="E13" s="21"/>
      <c r="F13" s="22"/>
      <c r="H13" s="14">
        <f>B13/$B$4</f>
        <v>0</v>
      </c>
      <c r="I13" s="14">
        <f>C13/$C$4</f>
        <v>0</v>
      </c>
      <c r="O13" s="15" t="s">
        <v>50</v>
      </c>
      <c r="P13" s="27">
        <f>ROUNDUP((365/P12),0)</f>
        <v>96</v>
      </c>
    </row>
    <row r="14" spans="1:18" ht="20" x14ac:dyDescent="0.25">
      <c r="A14" s="9" t="s">
        <v>31</v>
      </c>
      <c r="B14" s="10">
        <v>5400</v>
      </c>
      <c r="C14" s="10">
        <v>3000</v>
      </c>
      <c r="E14" s="21">
        <f>B14-C14</f>
        <v>2400</v>
      </c>
      <c r="F14" s="22">
        <f>E14/C14</f>
        <v>0.8</v>
      </c>
      <c r="H14" s="14">
        <f>B14/$B$4</f>
        <v>4.4999999999999998E-2</v>
      </c>
      <c r="I14" s="14">
        <f>C14/$C$4</f>
        <v>0.03</v>
      </c>
    </row>
    <row r="15" spans="1:18" ht="20" x14ac:dyDescent="0.25">
      <c r="A15" s="9" t="s">
        <v>33</v>
      </c>
      <c r="B15" s="10">
        <v>6000</v>
      </c>
      <c r="C15" s="10">
        <v>5000</v>
      </c>
      <c r="E15" s="21">
        <f>B15-C15</f>
        <v>1000</v>
      </c>
      <c r="F15" s="22">
        <f>E15/C15</f>
        <v>0.2</v>
      </c>
      <c r="H15" s="14">
        <f>B15/$B$4</f>
        <v>0.05</v>
      </c>
      <c r="I15" s="14">
        <f>C15/$C$4</f>
        <v>0.05</v>
      </c>
      <c r="O15" s="15" t="s">
        <v>51</v>
      </c>
      <c r="P15" s="25">
        <f>B5/(AVERAGE(B27:C27))</f>
        <v>1.6</v>
      </c>
    </row>
    <row r="16" spans="1:18" ht="20" x14ac:dyDescent="0.25">
      <c r="A16" s="9" t="s">
        <v>34</v>
      </c>
      <c r="B16" s="11">
        <f>B12-B14-B15</f>
        <v>31600</v>
      </c>
      <c r="C16" s="11">
        <f>C12-C14-C15</f>
        <v>30000</v>
      </c>
      <c r="E16" s="21">
        <f>B16-C16</f>
        <v>1600</v>
      </c>
      <c r="F16" s="22">
        <f>E16/C16</f>
        <v>5.3333333333333337E-2</v>
      </c>
      <c r="H16" s="14">
        <f>B16/$B$4</f>
        <v>0.26333333333333331</v>
      </c>
      <c r="I16" s="14">
        <f>C16/$C$4</f>
        <v>0.3</v>
      </c>
      <c r="O16" s="15" t="s">
        <v>52</v>
      </c>
      <c r="P16" s="27">
        <f>ROUNDUP((365/P15),0)</f>
        <v>229</v>
      </c>
    </row>
    <row r="18" spans="1:16" x14ac:dyDescent="0.25">
      <c r="O18" s="23" t="s">
        <v>53</v>
      </c>
    </row>
    <row r="19" spans="1:16" x14ac:dyDescent="0.25">
      <c r="O19" s="15" t="s">
        <v>54</v>
      </c>
      <c r="P19" s="28">
        <f>B16/B4</f>
        <v>0.26333333333333331</v>
      </c>
    </row>
    <row r="20" spans="1:16" ht="19" customHeight="1" x14ac:dyDescent="0.25">
      <c r="A20" s="12" t="s">
        <v>36</v>
      </c>
      <c r="B20" s="12"/>
      <c r="C20" s="12"/>
      <c r="O20" s="15" t="s">
        <v>55</v>
      </c>
      <c r="P20" s="28">
        <f>B16/AVERAGE(B31:C31)</f>
        <v>0.14044444444444446</v>
      </c>
    </row>
    <row r="21" spans="1:16" x14ac:dyDescent="0.25">
      <c r="A21" s="13" t="s">
        <v>9</v>
      </c>
      <c r="B21" s="13"/>
      <c r="C21" s="13"/>
      <c r="O21" s="15" t="s">
        <v>56</v>
      </c>
      <c r="P21" s="29">
        <f>B16/AVERAGE(B46:C46)</f>
        <v>0.33263157894736844</v>
      </c>
    </row>
    <row r="22" spans="1:16" ht="40" x14ac:dyDescent="0.25">
      <c r="A22" s="1"/>
      <c r="B22" s="1" t="s">
        <v>1</v>
      </c>
      <c r="C22" s="1" t="s">
        <v>0</v>
      </c>
      <c r="E22" s="20" t="s">
        <v>37</v>
      </c>
      <c r="F22" s="20" t="s">
        <v>38</v>
      </c>
      <c r="H22" s="17" t="s">
        <v>1</v>
      </c>
      <c r="I22" s="17" t="s">
        <v>0</v>
      </c>
    </row>
    <row r="23" spans="1:16" ht="20" x14ac:dyDescent="0.25">
      <c r="A23" s="2" t="s">
        <v>10</v>
      </c>
      <c r="B23" s="3"/>
      <c r="C23" s="3"/>
      <c r="J23" s="15" t="s">
        <v>42</v>
      </c>
    </row>
    <row r="24" spans="1:16" ht="20" x14ac:dyDescent="0.25">
      <c r="A24" s="4" t="s">
        <v>11</v>
      </c>
      <c r="B24" s="3"/>
      <c r="C24" s="3"/>
    </row>
    <row r="25" spans="1:16" ht="20" x14ac:dyDescent="0.25">
      <c r="A25" s="3" t="s">
        <v>12</v>
      </c>
      <c r="B25" s="5">
        <v>110000</v>
      </c>
      <c r="C25" s="5">
        <v>90000</v>
      </c>
      <c r="E25" s="21">
        <f>B25-C25</f>
        <v>20000</v>
      </c>
      <c r="F25" s="22">
        <f>E25/C25</f>
        <v>0.22222222222222221</v>
      </c>
      <c r="H25" s="14">
        <f>B25/$B$31</f>
        <v>0.44</v>
      </c>
      <c r="I25" s="14">
        <f>C25/$C$31</f>
        <v>0.45</v>
      </c>
    </row>
    <row r="26" spans="1:16" ht="20" x14ac:dyDescent="0.25">
      <c r="A26" s="3" t="s">
        <v>13</v>
      </c>
      <c r="B26" s="5">
        <v>30000</v>
      </c>
      <c r="C26" s="5">
        <v>20000</v>
      </c>
      <c r="E26" s="21">
        <f>B26-C26</f>
        <v>10000</v>
      </c>
      <c r="F26" s="22">
        <f>E26/C26</f>
        <v>0.5</v>
      </c>
      <c r="H26" s="14">
        <f>B26/$B$31</f>
        <v>0.12</v>
      </c>
      <c r="I26" s="14">
        <f>C26/$C$31</f>
        <v>0.1</v>
      </c>
    </row>
    <row r="27" spans="1:16" ht="20" x14ac:dyDescent="0.25">
      <c r="A27" s="3" t="s">
        <v>14</v>
      </c>
      <c r="B27" s="5">
        <v>40000</v>
      </c>
      <c r="C27" s="5">
        <v>35000</v>
      </c>
      <c r="E27" s="21">
        <f>B27-C27</f>
        <v>5000</v>
      </c>
      <c r="F27" s="22">
        <f>E27/C27</f>
        <v>0.14285714285714285</v>
      </c>
      <c r="H27" s="14">
        <f>B27/$B$31</f>
        <v>0.16</v>
      </c>
      <c r="I27" s="14">
        <f>C27/$C$31</f>
        <v>0.17499999999999999</v>
      </c>
    </row>
    <row r="28" spans="1:16" ht="20" x14ac:dyDescent="0.25">
      <c r="A28" s="4" t="s">
        <v>15</v>
      </c>
      <c r="B28" s="6"/>
      <c r="C28" s="6"/>
    </row>
    <row r="29" spans="1:16" ht="20" x14ac:dyDescent="0.25">
      <c r="A29" s="3" t="s">
        <v>16</v>
      </c>
      <c r="B29" s="5">
        <v>50000</v>
      </c>
      <c r="C29" s="5">
        <v>40000</v>
      </c>
      <c r="E29" s="21">
        <f>B29-C29</f>
        <v>10000</v>
      </c>
      <c r="F29" s="22">
        <f>E29/C29</f>
        <v>0.25</v>
      </c>
      <c r="H29" s="14">
        <f>B29/$B$31</f>
        <v>0.2</v>
      </c>
      <c r="I29" s="14">
        <f>C29/$C$31</f>
        <v>0.2</v>
      </c>
    </row>
    <row r="30" spans="1:16" ht="20" x14ac:dyDescent="0.25">
      <c r="A30" s="3" t="s">
        <v>17</v>
      </c>
      <c r="B30" s="7">
        <v>20000</v>
      </c>
      <c r="C30" s="7">
        <v>15000</v>
      </c>
      <c r="E30" s="21">
        <f>B30-C30</f>
        <v>5000</v>
      </c>
      <c r="F30" s="22">
        <f>E30/C30</f>
        <v>0.33333333333333331</v>
      </c>
      <c r="H30" s="14">
        <f>B30/$B$31</f>
        <v>0.08</v>
      </c>
      <c r="I30" s="14">
        <f>C30/$C$31</f>
        <v>7.4999999999999997E-2</v>
      </c>
    </row>
    <row r="31" spans="1:16" ht="20" x14ac:dyDescent="0.25">
      <c r="A31" s="2" t="s">
        <v>18</v>
      </c>
      <c r="B31" s="5">
        <f>SUM(B25:B30)</f>
        <v>250000</v>
      </c>
      <c r="C31" s="5">
        <f>SUM(C25:C30)</f>
        <v>200000</v>
      </c>
      <c r="E31" s="21">
        <f>B31-C31</f>
        <v>50000</v>
      </c>
      <c r="F31" s="22">
        <f>E31/C31</f>
        <v>0.25</v>
      </c>
      <c r="H31" s="14">
        <f>B31/$B$31</f>
        <v>1</v>
      </c>
      <c r="I31" s="14">
        <f>C31/$C$31</f>
        <v>1</v>
      </c>
    </row>
    <row r="32" spans="1:16" x14ac:dyDescent="0.25">
      <c r="A32" s="2"/>
      <c r="B32" s="6"/>
      <c r="C32" s="6"/>
    </row>
    <row r="33" spans="1:9" ht="20" x14ac:dyDescent="0.25">
      <c r="A33" s="2" t="s">
        <v>19</v>
      </c>
      <c r="B33" s="6"/>
      <c r="C33" s="6"/>
    </row>
    <row r="34" spans="1:9" ht="20" x14ac:dyDescent="0.25">
      <c r="A34" s="4" t="s">
        <v>20</v>
      </c>
      <c r="B34" s="6"/>
      <c r="C34" s="6"/>
    </row>
    <row r="35" spans="1:9" ht="20" x14ac:dyDescent="0.25">
      <c r="A35" s="3" t="s">
        <v>21</v>
      </c>
      <c r="B35" s="5">
        <v>75000</v>
      </c>
      <c r="C35" s="5">
        <v>60000</v>
      </c>
      <c r="E35" s="21">
        <f>B35-C35</f>
        <v>15000</v>
      </c>
      <c r="F35" s="22">
        <f>E35/C35</f>
        <v>0.25</v>
      </c>
      <c r="H35" s="14">
        <f>B35/$B$31</f>
        <v>0.3</v>
      </c>
      <c r="I35" s="14">
        <f>C35/$C$31</f>
        <v>0.3</v>
      </c>
    </row>
    <row r="36" spans="1:9" ht="20" x14ac:dyDescent="0.25">
      <c r="A36" s="3" t="s">
        <v>22</v>
      </c>
      <c r="B36" s="5">
        <v>25000</v>
      </c>
      <c r="C36" s="5">
        <v>10000</v>
      </c>
      <c r="E36" s="21">
        <f>B36-C36</f>
        <v>15000</v>
      </c>
      <c r="F36" s="22">
        <f>E36/C36</f>
        <v>1.5</v>
      </c>
      <c r="H36" s="14">
        <f>B36/$B$31</f>
        <v>0.1</v>
      </c>
      <c r="I36" s="14">
        <f>C36/$C$31</f>
        <v>0.05</v>
      </c>
    </row>
    <row r="37" spans="1:9" ht="20" x14ac:dyDescent="0.25">
      <c r="A37" s="4" t="s">
        <v>23</v>
      </c>
      <c r="B37" s="6"/>
      <c r="C37" s="6"/>
    </row>
    <row r="38" spans="1:9" ht="20" x14ac:dyDescent="0.25">
      <c r="A38" s="3" t="s">
        <v>24</v>
      </c>
      <c r="B38" s="7">
        <v>50000</v>
      </c>
      <c r="C38" s="7">
        <v>40000</v>
      </c>
      <c r="E38" s="21">
        <f>B38-C38</f>
        <v>10000</v>
      </c>
      <c r="F38" s="22">
        <f>E38/C38</f>
        <v>0.25</v>
      </c>
      <c r="H38" s="14">
        <f>B38/$B$31</f>
        <v>0.2</v>
      </c>
      <c r="I38" s="14">
        <f>C38/$C$31</f>
        <v>0.2</v>
      </c>
    </row>
    <row r="39" spans="1:9" ht="20" x14ac:dyDescent="0.25">
      <c r="A39" s="2" t="s">
        <v>25</v>
      </c>
      <c r="B39" s="5">
        <f>SUM(B35:B38)</f>
        <v>150000</v>
      </c>
      <c r="C39" s="5">
        <f>SUM(C35:C38)</f>
        <v>110000</v>
      </c>
      <c r="E39" s="21">
        <f>B39-C39</f>
        <v>40000</v>
      </c>
      <c r="F39" s="22">
        <f>E39/C39</f>
        <v>0.36363636363636365</v>
      </c>
      <c r="H39" s="14">
        <f>B39/$B$31</f>
        <v>0.6</v>
      </c>
      <c r="I39" s="14">
        <f>C39/$C$31</f>
        <v>0.55000000000000004</v>
      </c>
    </row>
    <row r="40" spans="1:9" x14ac:dyDescent="0.25">
      <c r="A40" s="3"/>
      <c r="B40" s="6"/>
      <c r="C40" s="6"/>
    </row>
    <row r="41" spans="1:9" ht="21" thickBot="1" x14ac:dyDescent="0.3">
      <c r="A41" s="2" t="s">
        <v>26</v>
      </c>
      <c r="B41" s="8">
        <f>B31-B39</f>
        <v>100000</v>
      </c>
      <c r="C41" s="8">
        <f>C31-C39</f>
        <v>90000</v>
      </c>
      <c r="E41" s="21">
        <f>B41-C41</f>
        <v>10000</v>
      </c>
      <c r="F41" s="22">
        <f>E41/C41</f>
        <v>0.1111111111111111</v>
      </c>
      <c r="H41" s="14">
        <f>B41/$B$31</f>
        <v>0.4</v>
      </c>
      <c r="I41" s="14">
        <f>C41/$C$31</f>
        <v>0.45</v>
      </c>
    </row>
    <row r="42" spans="1:9" ht="20" thickTop="1" x14ac:dyDescent="0.25">
      <c r="A42" s="3"/>
      <c r="B42" s="6"/>
      <c r="C42" s="6"/>
    </row>
    <row r="43" spans="1:9" ht="20" x14ac:dyDescent="0.25">
      <c r="A43" s="2" t="s">
        <v>27</v>
      </c>
      <c r="B43" s="6"/>
      <c r="C43" s="6"/>
    </row>
    <row r="44" spans="1:9" ht="20" x14ac:dyDescent="0.25">
      <c r="A44" s="3" t="s">
        <v>28</v>
      </c>
      <c r="B44" s="5">
        <v>80000</v>
      </c>
      <c r="C44" s="5">
        <v>75000</v>
      </c>
      <c r="E44" s="21">
        <f>B44-C44</f>
        <v>5000</v>
      </c>
      <c r="F44" s="22">
        <f>E44/C44</f>
        <v>6.6666666666666666E-2</v>
      </c>
      <c r="H44" s="14">
        <f>B44/$B$31</f>
        <v>0.32</v>
      </c>
      <c r="I44" s="14">
        <f>C44/$C$31</f>
        <v>0.375</v>
      </c>
    </row>
    <row r="45" spans="1:9" ht="20" x14ac:dyDescent="0.25">
      <c r="A45" s="3" t="s">
        <v>29</v>
      </c>
      <c r="B45" s="5">
        <v>20000</v>
      </c>
      <c r="C45" s="5">
        <v>15000</v>
      </c>
      <c r="E45" s="21">
        <f>B45-C45</f>
        <v>5000</v>
      </c>
      <c r="F45" s="22">
        <f>E45/C45</f>
        <v>0.33333333333333331</v>
      </c>
      <c r="H45" s="14">
        <f>B45/$B$31</f>
        <v>0.08</v>
      </c>
      <c r="I45" s="14">
        <f>C45/$C$31</f>
        <v>7.4999999999999997E-2</v>
      </c>
    </row>
    <row r="46" spans="1:9" ht="21" thickBot="1" x14ac:dyDescent="0.3">
      <c r="A46" s="2" t="s">
        <v>30</v>
      </c>
      <c r="B46" s="8">
        <f>SUM(B44:B45)</f>
        <v>100000</v>
      </c>
      <c r="C46" s="8">
        <f>SUM(C44:C45)</f>
        <v>90000</v>
      </c>
      <c r="E46" s="21">
        <f>B46-C46</f>
        <v>10000</v>
      </c>
      <c r="F46" s="22">
        <f>E46/C46</f>
        <v>0.1111111111111111</v>
      </c>
      <c r="H46" s="14">
        <f>B46/$B$31</f>
        <v>0.4</v>
      </c>
      <c r="I46" s="14">
        <f>C46/$C$31</f>
        <v>0.45</v>
      </c>
    </row>
    <row r="47" spans="1:9" ht="20" thickTop="1" x14ac:dyDescent="0.25"/>
  </sheetData>
  <mergeCells count="4">
    <mergeCell ref="A1:C1"/>
    <mergeCell ref="A2:C2"/>
    <mergeCell ref="A20:C20"/>
    <mergeCell ref="A21:C21"/>
  </mergeCells>
  <pageMargins left="0.7" right="0.7" top="0.75" bottom="0.75" header="0.3" footer="0.3"/>
  <ignoredErrors>
    <ignoredError sqref="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With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Amanda White</cp:lastModifiedBy>
  <dcterms:created xsi:type="dcterms:W3CDTF">2022-03-22T06:05:17Z</dcterms:created>
  <dcterms:modified xsi:type="dcterms:W3CDTF">2022-08-31T02:15:49Z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a6c3db-1667-4f49-995a-8b9973972958_Enabled">
    <vt:lpwstr>true</vt:lpwstr>
  </property>
  <property fmtid="{D5CDD505-2E9C-101B-9397-08002B2CF9AE}" pid="3" name="MSIP_Label_51a6c3db-1667-4f49-995a-8b9973972958_SetDate">
    <vt:lpwstr>2022-03-22T06:05:18Z</vt:lpwstr>
  </property>
  <property fmtid="{D5CDD505-2E9C-101B-9397-08002B2CF9AE}" pid="4" name="MSIP_Label_51a6c3db-1667-4f49-995a-8b9973972958_Method">
    <vt:lpwstr>Standard</vt:lpwstr>
  </property>
  <property fmtid="{D5CDD505-2E9C-101B-9397-08002B2CF9AE}" pid="5" name="MSIP_Label_51a6c3db-1667-4f49-995a-8b9973972958_Name">
    <vt:lpwstr>UTS-Internal</vt:lpwstr>
  </property>
  <property fmtid="{D5CDD505-2E9C-101B-9397-08002B2CF9AE}" pid="6" name="MSIP_Label_51a6c3db-1667-4f49-995a-8b9973972958_SiteId">
    <vt:lpwstr>e8911c26-cf9f-4a9c-878e-527807be8791</vt:lpwstr>
  </property>
  <property fmtid="{D5CDD505-2E9C-101B-9397-08002B2CF9AE}" pid="7" name="MSIP_Label_51a6c3db-1667-4f49-995a-8b9973972958_ActionId">
    <vt:lpwstr>2f602b9c-1ad7-47e3-b0f2-793c2e5f25d7</vt:lpwstr>
  </property>
  <property fmtid="{D5CDD505-2E9C-101B-9397-08002B2CF9AE}" pid="8" name="MSIP_Label_51a6c3db-1667-4f49-995a-8b9973972958_ContentBits">
    <vt:lpwstr>0</vt:lpwstr>
  </property>
</Properties>
</file>